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P:\Human Resources\Locally Funded Employees\Cost-Benefits-Calculator\"/>
    </mc:Choice>
  </mc:AlternateContent>
  <xr:revisionPtr revIDLastSave="0" documentId="13_ncr:1_{BAD56FC4-0F0F-4BAF-B766-A1D64D1D659B}" xr6:coauthVersionLast="47" xr6:coauthVersionMax="47" xr10:uidLastSave="{00000000-0000-0000-0000-000000000000}"/>
  <bookViews>
    <workbookView xWindow="-28920" yWindow="-15" windowWidth="29040" windowHeight="15720" tabRatio="777" activeTab="1" xr2:uid="{00000000-000D-0000-FFFF-FFFF00000000}"/>
  </bookViews>
  <sheets>
    <sheet name="Employment Cost Calculator" sheetId="8" r:id="rId1"/>
    <sheet name="New LFE Position Commitment" sheetId="18" r:id="rId2"/>
  </sheets>
  <definedNames>
    <definedName name="_xlnm.Print_Area" localSheetId="0">'Employment Cost Calculator'!$B$2:$H$35</definedName>
    <definedName name="_xlnm.Print_Area" localSheetId="1">'New LFE Position Commitment'!$B$2:$K$21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8" l="1"/>
  <c r="F10" i="8" l="1"/>
  <c r="K20" i="18" l="1"/>
  <c r="B23" i="8" l="1"/>
  <c r="F23" i="8" s="1"/>
  <c r="G18" i="8"/>
  <c r="E13" i="8"/>
  <c r="E20" i="8" s="1"/>
  <c r="B30" i="8"/>
  <c r="B29" i="8"/>
  <c r="B26" i="8"/>
  <c r="B22" i="8"/>
  <c r="B21" i="8"/>
  <c r="B24" i="8"/>
  <c r="F24" i="8" s="1"/>
  <c r="B19" i="8"/>
  <c r="B27" i="8"/>
  <c r="D7" i="8"/>
  <c r="E6" i="18" s="1"/>
  <c r="E5" i="18"/>
  <c r="E4" i="18"/>
  <c r="G16" i="18" s="1"/>
  <c r="B28" i="8"/>
  <c r="E28" i="8" s="1"/>
  <c r="B25" i="8"/>
  <c r="D9" i="8"/>
  <c r="F29" i="8" l="1"/>
  <c r="E23" i="8"/>
  <c r="F30" i="8"/>
  <c r="F27" i="8"/>
  <c r="F19" i="8"/>
  <c r="F26" i="8"/>
  <c r="F21" i="8"/>
  <c r="F22" i="8"/>
  <c r="F18" i="8"/>
  <c r="G23" i="8"/>
  <c r="I23" i="8"/>
  <c r="E17" i="8"/>
  <c r="F16" i="8"/>
  <c r="H8" i="18"/>
  <c r="F17" i="8"/>
  <c r="E16" i="8"/>
  <c r="F32" i="8" l="1"/>
  <c r="B9" i="18" s="1"/>
  <c r="E32" i="8"/>
  <c r="F34" i="8" l="1"/>
  <c r="H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Aric Turlington</author>
  </authors>
  <commentList>
    <comment ref="E20" authorId="0" shapeId="0" xr:uid="{00000000-0006-0000-0000-000001000000}">
      <text>
        <r>
          <rPr>
            <sz val="9"/>
            <color indexed="81"/>
            <rFont val="Calibri"/>
            <family val="2"/>
          </rPr>
          <t>Variable based on election. New employees are automatically enrolled at 3%.</t>
        </r>
      </text>
    </comment>
    <comment ref="G21" authorId="0" shapeId="0" xr:uid="{00000000-0006-0000-0000-000002000000}">
      <text>
        <r>
          <rPr>
            <sz val="9"/>
            <color indexed="81"/>
            <rFont val="Calibri"/>
            <family val="2"/>
          </rPr>
          <t>Maximum of 3% matching</t>
        </r>
      </text>
    </comment>
    <comment ref="E23" authorId="0" shapeId="0" xr:uid="{00000000-0006-0000-0000-000003000000}">
      <text>
        <r>
          <rPr>
            <sz val="9"/>
            <color indexed="81"/>
            <rFont val="Calibri"/>
            <family val="2"/>
          </rPr>
          <t>Variable based on coverage selections. $120 is for employee only coverage for 2018.</t>
        </r>
      </text>
    </comment>
    <comment ref="E25" authorId="0" shapeId="0" xr:uid="{00000000-0006-0000-0000-000004000000}">
      <text>
        <r>
          <rPr>
            <sz val="9"/>
            <color indexed="81"/>
            <rFont val="Calibri"/>
            <family val="2"/>
          </rPr>
          <t>Variable based on coverage selections.</t>
        </r>
      </text>
    </comment>
  </commentList>
</comments>
</file>

<file path=xl/sharedStrings.xml><?xml version="1.0" encoding="utf-8"?>
<sst xmlns="http://schemas.openxmlformats.org/spreadsheetml/2006/main" count="102" uniqueCount="70">
  <si>
    <t>Employee Cost Per Month</t>
  </si>
  <si>
    <t>Facility Cost Per Month</t>
  </si>
  <si>
    <t>Job Groups</t>
  </si>
  <si>
    <t>Rate</t>
  </si>
  <si>
    <t>BS</t>
  </si>
  <si>
    <t>SR</t>
  </si>
  <si>
    <t>CSP</t>
  </si>
  <si>
    <t>DCO-S</t>
  </si>
  <si>
    <t>SCO</t>
  </si>
  <si>
    <t>DCO-M</t>
  </si>
  <si>
    <t>CSAO</t>
  </si>
  <si>
    <t>Location:</t>
  </si>
  <si>
    <t>Position:</t>
  </si>
  <si>
    <t>Number</t>
  </si>
  <si>
    <t>Bus Driver</t>
  </si>
  <si>
    <t>Store Retail</t>
  </si>
  <si>
    <t>Summer Camp Operations</t>
  </si>
  <si>
    <t>Church/School - All Others</t>
  </si>
  <si>
    <t>Day Care Operations - Dir/Aides etc</t>
  </si>
  <si>
    <t>Church/School - Professional and Clerical</t>
  </si>
  <si>
    <t>Day Care Operations - Maint/Cook etc</t>
  </si>
  <si>
    <t>Hours per week:</t>
  </si>
  <si>
    <t>Summer Camp</t>
  </si>
  <si>
    <t>Daycare - Maint/Cook/etc</t>
  </si>
  <si>
    <t>Benefits</t>
  </si>
  <si>
    <t>Church/School - Others</t>
  </si>
  <si>
    <t>Daycare - Director/Aide/etc</t>
  </si>
  <si>
    <t>Church/School - Professional/Clerical</t>
  </si>
  <si>
    <t>Entity Total Cost:</t>
  </si>
  <si>
    <t>Benefits Total:</t>
  </si>
  <si>
    <t>Select Code</t>
  </si>
  <si>
    <t>#Code</t>
  </si>
  <si>
    <t>Employment Cost Calculator</t>
  </si>
  <si>
    <t>New Locally Funded Position Commitment</t>
  </si>
  <si>
    <t>Type:</t>
  </si>
  <si>
    <t>Monthly ERI:</t>
  </si>
  <si>
    <t>Monthly Travel Budget:</t>
  </si>
  <si>
    <t>The local facility must provide the Conference with</t>
  </si>
  <si>
    <t xml:space="preserve"> per month to fund the cost of the benefits for the approved position.</t>
  </si>
  <si>
    <t>TOTAL FUNDING REQUIRED PER MONTH:</t>
  </si>
  <si>
    <t>(approximate – may be adjusted)</t>
  </si>
  <si>
    <t>I,</t>
  </si>
  <si>
    <t>Signature of Authorized Representative:</t>
  </si>
  <si>
    <t>Print Name:</t>
  </si>
  <si>
    <t>Date:</t>
  </si>
  <si>
    <t>(ENTER YOUR POSITION)</t>
  </si>
  <si>
    <t>am an authorized representative of</t>
  </si>
  <si>
    <t xml:space="preserve">The funds must be delivered to the Conference on or before the published deadline in advance of each Conference </t>
  </si>
  <si>
    <t>pay date, or by an authorized ACH direct withdrawal from the local facility’s bank account.</t>
  </si>
  <si>
    <t>per month to fund the remuneration and</t>
  </si>
  <si>
    <t>To establish a local entity deposit to cover Retirement Allowance, Termination/Severance Settlements, and Vacation/Short-Term Sick accruals for each entity with such employees in the Agency Fund (a single unified deposit for each), and to segregate each entity's Locally Funded Employee's deposit from other Agency deposits</t>
  </si>
  <si>
    <t>Purpose of Local Entity Benefits Fund</t>
  </si>
  <si>
    <t>This is established through use of eligible employee's remuneration times years of service, computed on accumulated service for employees of age 55 or more at 12.5% of one month's salary for each year of service( (up to 20), less an estimated actual use factor for those who depart prior to retirement allowance eligibility. (NAD policy formula for accruals is a quasi-objective guide to establish the funding pools for each locally funding entity).</t>
  </si>
  <si>
    <t>Vacation/Short-Term Sick Leave</t>
  </si>
  <si>
    <t>Vacation Accrual</t>
  </si>
  <si>
    <t>Sick Leave Accrual</t>
  </si>
  <si>
    <t>0-4 years: 3.836% per hour worked (2 weeks per year)</t>
  </si>
  <si>
    <t>5-9 years: 3.836% per hour worked (3 weeks per year)</t>
  </si>
  <si>
    <t>9+ years: 3.836% per hour worked (4 weeks per year)</t>
  </si>
  <si>
    <t>3% of gross payroll for eligible employees 19 hours and up</t>
  </si>
  <si>
    <t>Retirement Allowance</t>
  </si>
  <si>
    <t>1% of gross payroll</t>
  </si>
  <si>
    <r>
      <rPr>
        <b/>
        <sz val="11"/>
        <color theme="1"/>
        <rFont val="Calibri"/>
        <family val="2"/>
        <scheme val="minor"/>
      </rPr>
      <t>Termination/Severance Settlements</t>
    </r>
  </si>
  <si>
    <t>0.5% of gross payroll for eligible FT employees with 2+ years service</t>
  </si>
  <si>
    <t>NAD Policy formula for termination settlements is at 25% of one month's salary for each year of service (up to 20), but itemeizes numerous qualifying conditions. This is established by applying an estimated turn-over factor for settlements of those who do not depart employment by transfer or other voluntary resignations or separations. It is acknowledged as being less scientific than the Retirement Allowance computation, but is set at a lower rate under the same principles</t>
  </si>
  <si>
    <t>Please fill in all of the blue fields according to the position you are creating. 
This calculator will automatically fill in the vaulues for the commitment form on the next sheet.</t>
  </si>
  <si>
    <t>Total Monthly:</t>
  </si>
  <si>
    <t>0.02313% per hour worked</t>
  </si>
  <si>
    <t>The funded deposit amount will be based upon Paid Time Off (PTO) balances for hourly employees plus an average exempt employee carry-over allowance under policy without regard to usage due to policy carry-over limitations</t>
  </si>
  <si>
    <t>The Board of the Facility has reviewed the completed Request for Locally Funded Employee Position and agrees to submit to the Conference the total amount per month that is required to fund the position (a copy of the Board action/resolution must be attached).
If the Facility does not provide the necessary funding for the employee’s remuneration and benefits to the Conference in a timely manner, the Facility acknowledges that the Conference may, in its sole discretion, take any of the following actions: (i) place the employee on an unpaid administrative leave (a “furlough”) until funding is received by the Conference; (ii) revise the terms of employment between the Conference and the employee; or (iii) cease the employee’s employment due to insufficient funding and terminate any employment agreement.
The Facility acknowledges that the proposed employee must (i) complete a Conference employment application and submit it to Human Resource Services, (ii) meet the necessary requirements of the position, (iii) authorize and successfully complete a criminal background check before the individual may commence work or receive remuneration and benefits.
The Facility further acknowledges that the employee must complete Section 1 of Form I-9 no later than his or her first day of work for pay. Employees may complete Section 1 of Form I-9 at any time between acceptance of a job offer and the first day of work for pay. The Facility further acknowledges that the employee must submit appropriate document(s) so the Facility may fully complete Section 2 of Form I-9 within three (3) business days of the employee’s first day of work for pay. If appropriate documents are not submitted within the three (3) days, the employee may not continue to work and will be terminated.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</si>
</sst>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1"/>
      <color rgb="FFFF0000"/>
      <name val="Calibri"/>
      <family val="2"/>
      <scheme val="minor"/>
    </font>
    <font>
      <b/>
      <u/>
      <sz val="11"/>
      <color theme="1"/>
      <name val="Calibri"/>
      <family val="2"/>
      <scheme val="minor"/>
    </font>
    <font>
      <sz val="8"/>
      <name val="Calibri"/>
      <family val="2"/>
      <scheme val="minor"/>
    </font>
    <font>
      <sz val="11"/>
      <color theme="1" tint="0.499984740745262"/>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1"/>
      <name val="Calibri"/>
      <family val="2"/>
      <scheme val="minor"/>
    </font>
    <font>
      <sz val="11"/>
      <name val="Calibri"/>
      <family val="2"/>
      <scheme val="minor"/>
    </font>
    <font>
      <sz val="11"/>
      <color rgb="FFFF0000"/>
      <name val="Calibri"/>
      <family val="2"/>
      <scheme val="minor"/>
    </font>
    <font>
      <sz val="9"/>
      <color indexed="81"/>
      <name val="Calibri"/>
      <family val="2"/>
    </font>
    <font>
      <b/>
      <sz val="14"/>
      <color theme="1"/>
      <name val="Calibri"/>
      <family val="2"/>
      <scheme val="minor"/>
    </font>
    <font>
      <sz val="11"/>
      <color rgb="FF008000"/>
      <name val="Calibri"/>
      <family val="2"/>
      <scheme val="minor"/>
    </font>
    <font>
      <sz val="11"/>
      <color theme="4" tint="0.79998168889431442"/>
      <name val="Calibri"/>
      <family val="2"/>
      <scheme val="minor"/>
    </font>
    <font>
      <sz val="11"/>
      <color theme="6" tint="-0.249977111117893"/>
      <name val="Calibri"/>
      <family val="2"/>
      <scheme val="minor"/>
    </font>
    <font>
      <i/>
      <sz val="11"/>
      <color theme="1"/>
      <name val="Calibri"/>
      <family val="2"/>
      <scheme val="minor"/>
    </font>
    <font>
      <sz val="12"/>
      <color rgb="FF000000"/>
      <name val="Calibri"/>
      <family val="2"/>
    </font>
    <font>
      <sz val="11"/>
      <name val="Calibri"/>
      <family val="2"/>
      <scheme val="minor"/>
    </font>
    <font>
      <sz val="10"/>
      <color rgb="FF000000"/>
      <name val="Geneva"/>
    </font>
  </fonts>
  <fills count="7">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14">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bottom/>
      <diagonal/>
    </border>
    <border>
      <left/>
      <right/>
      <top/>
      <bottom style="thin">
        <color auto="1"/>
      </bottom>
      <diagonal/>
    </border>
  </borders>
  <cellStyleXfs count="21">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04">
    <xf numFmtId="0" fontId="0" fillId="0" borderId="0" xfId="0"/>
    <xf numFmtId="0" fontId="0" fillId="4" borderId="0" xfId="0" applyFill="1"/>
    <xf numFmtId="0" fontId="0" fillId="4" borderId="0" xfId="0" applyFill="1" applyAlignment="1">
      <alignment horizontal="left"/>
    </xf>
    <xf numFmtId="10" fontId="0" fillId="4" borderId="0" xfId="0" applyNumberFormat="1" applyFill="1"/>
    <xf numFmtId="0" fontId="10" fillId="4" borderId="0" xfId="0" applyFont="1" applyFill="1" applyAlignment="1">
      <alignment horizontal="center" vertical="center"/>
    </xf>
    <xf numFmtId="0" fontId="10" fillId="4" borderId="0" xfId="0" applyFont="1" applyFill="1" applyAlignment="1" applyProtection="1">
      <alignment horizontal="left" vertical="center"/>
      <protection locked="0" hidden="1"/>
    </xf>
    <xf numFmtId="0" fontId="4" fillId="4" borderId="0" xfId="0" applyFont="1" applyFill="1"/>
    <xf numFmtId="0" fontId="4" fillId="4" borderId="0" xfId="0" applyFont="1" applyFill="1" applyAlignment="1">
      <alignment vertical="top" wrapText="1"/>
    </xf>
    <xf numFmtId="0" fontId="3" fillId="4" borderId="2" xfId="0" applyFont="1" applyFill="1" applyBorder="1" applyAlignment="1">
      <alignment horizontal="center" wrapText="1"/>
    </xf>
    <xf numFmtId="44" fontId="1" fillId="4" borderId="2" xfId="1" applyFont="1" applyFill="1" applyBorder="1"/>
    <xf numFmtId="10" fontId="0" fillId="4" borderId="2" xfId="0" applyNumberFormat="1" applyFill="1" applyBorder="1"/>
    <xf numFmtId="10" fontId="1" fillId="4" borderId="2" xfId="2" applyNumberFormat="1" applyFont="1" applyFill="1" applyBorder="1"/>
    <xf numFmtId="0" fontId="0" fillId="4" borderId="0" xfId="0" applyFill="1" applyAlignment="1">
      <alignment horizontal="right"/>
    </xf>
    <xf numFmtId="0" fontId="2" fillId="4" borderId="0" xfId="0" applyFont="1" applyFill="1" applyAlignment="1">
      <alignment horizontal="right"/>
    </xf>
    <xf numFmtId="0" fontId="3" fillId="4" borderId="0" xfId="0" applyFont="1" applyFill="1" applyAlignment="1">
      <alignment horizontal="center" wrapText="1"/>
    </xf>
    <xf numFmtId="44" fontId="7" fillId="3" borderId="2" xfId="1" applyFont="1" applyFill="1" applyBorder="1"/>
    <xf numFmtId="44" fontId="1" fillId="3" borderId="2" xfId="1" applyFont="1" applyFill="1" applyBorder="1"/>
    <xf numFmtId="10" fontId="0" fillId="3" borderId="2" xfId="0" applyNumberFormat="1" applyFill="1" applyBorder="1"/>
    <xf numFmtId="44" fontId="1" fillId="2" borderId="2" xfId="1" applyFont="1" applyFill="1" applyBorder="1"/>
    <xf numFmtId="44" fontId="4" fillId="4" borderId="0" xfId="1" applyFont="1" applyFill="1" applyBorder="1" applyAlignment="1">
      <alignment vertical="center"/>
    </xf>
    <xf numFmtId="44" fontId="0" fillId="4" borderId="2" xfId="0" applyNumberFormat="1" applyFill="1" applyBorder="1"/>
    <xf numFmtId="0" fontId="0" fillId="4" borderId="1" xfId="0" applyFill="1" applyBorder="1"/>
    <xf numFmtId="0" fontId="10" fillId="4" borderId="0" xfId="0" applyFont="1" applyFill="1" applyAlignment="1" applyProtection="1">
      <alignment horizontal="center" vertical="center"/>
      <protection locked="0"/>
    </xf>
    <xf numFmtId="0" fontId="11" fillId="4" borderId="0" xfId="0" applyFont="1" applyFill="1" applyAlignment="1">
      <alignment horizontal="right"/>
    </xf>
    <xf numFmtId="44" fontId="11" fillId="5" borderId="2" xfId="0" applyNumberFormat="1" applyFont="1" applyFill="1" applyBorder="1"/>
    <xf numFmtId="44" fontId="12" fillId="4" borderId="0" xfId="1" applyFont="1" applyFill="1" applyBorder="1" applyAlignment="1">
      <alignment vertical="center"/>
    </xf>
    <xf numFmtId="10" fontId="13" fillId="4" borderId="0" xfId="0" applyNumberFormat="1" applyFont="1" applyFill="1"/>
    <xf numFmtId="0" fontId="12" fillId="4" borderId="0" xfId="0" applyFont="1" applyFill="1"/>
    <xf numFmtId="0" fontId="2" fillId="4" borderId="3" xfId="0" applyFont="1" applyFill="1" applyBorder="1" applyAlignment="1">
      <alignment horizontal="left"/>
    </xf>
    <xf numFmtId="0" fontId="0" fillId="4" borderId="0" xfId="0" applyFill="1" applyAlignment="1">
      <alignment horizontal="center"/>
    </xf>
    <xf numFmtId="0" fontId="15" fillId="4" borderId="0" xfId="0" applyFont="1" applyFill="1"/>
    <xf numFmtId="44" fontId="16" fillId="4" borderId="13" xfId="1" applyFont="1" applyFill="1" applyBorder="1" applyProtection="1"/>
    <xf numFmtId="164" fontId="12" fillId="4" borderId="0" xfId="1" applyNumberFormat="1" applyFont="1" applyFill="1" applyBorder="1" applyProtection="1"/>
    <xf numFmtId="44" fontId="16" fillId="4" borderId="13" xfId="0" applyNumberFormat="1" applyFont="1" applyFill="1" applyBorder="1"/>
    <xf numFmtId="44" fontId="12" fillId="4" borderId="0" xfId="1" applyFont="1" applyFill="1" applyBorder="1" applyProtection="1"/>
    <xf numFmtId="10" fontId="12" fillId="4" borderId="0" xfId="0" applyNumberFormat="1" applyFont="1" applyFill="1"/>
    <xf numFmtId="0" fontId="12" fillId="4" borderId="0" xfId="0" applyFont="1" applyFill="1" applyAlignment="1">
      <alignment horizontal="center" vertical="center"/>
    </xf>
    <xf numFmtId="0" fontId="12" fillId="4" borderId="0" xfId="0" applyFont="1" applyFill="1" applyAlignment="1">
      <alignment vertical="center"/>
    </xf>
    <xf numFmtId="10" fontId="12" fillId="4" borderId="0" xfId="0" applyNumberFormat="1" applyFont="1" applyFill="1" applyAlignment="1">
      <alignment horizontal="right"/>
    </xf>
    <xf numFmtId="44" fontId="1" fillId="4" borderId="11" xfId="1" applyFont="1" applyFill="1" applyBorder="1"/>
    <xf numFmtId="44" fontId="1" fillId="6" borderId="2" xfId="1" applyFont="1" applyFill="1" applyBorder="1" applyProtection="1">
      <protection locked="0"/>
    </xf>
    <xf numFmtId="10" fontId="0" fillId="6" borderId="2" xfId="0" applyNumberFormat="1" applyFill="1" applyBorder="1" applyAlignment="1">
      <alignment horizontal="right"/>
    </xf>
    <xf numFmtId="4" fontId="0" fillId="6" borderId="2" xfId="0" applyNumberFormat="1" applyFill="1" applyBorder="1" applyProtection="1">
      <protection locked="0"/>
    </xf>
    <xf numFmtId="44" fontId="0" fillId="6" borderId="2" xfId="0" applyNumberFormat="1" applyFill="1" applyBorder="1" applyProtection="1">
      <protection locked="0"/>
    </xf>
    <xf numFmtId="44" fontId="0" fillId="6" borderId="10" xfId="0" applyNumberFormat="1" applyFill="1" applyBorder="1" applyProtection="1">
      <protection locked="0"/>
    </xf>
    <xf numFmtId="14" fontId="12" fillId="6" borderId="13" xfId="0" applyNumberFormat="1" applyFont="1" applyFill="1" applyBorder="1" applyAlignment="1" applyProtection="1">
      <alignment horizontal="center"/>
      <protection locked="0"/>
    </xf>
    <xf numFmtId="44" fontId="1" fillId="6" borderId="2" xfId="1" applyFont="1" applyFill="1" applyBorder="1"/>
    <xf numFmtId="0" fontId="2" fillId="6" borderId="3" xfId="0" applyFont="1" applyFill="1" applyBorder="1" applyAlignment="1">
      <alignment horizontal="left"/>
    </xf>
    <xf numFmtId="0" fontId="2" fillId="6" borderId="6" xfId="0" applyFont="1" applyFill="1" applyBorder="1" applyAlignment="1">
      <alignment horizontal="left"/>
    </xf>
    <xf numFmtId="0" fontId="19" fillId="4" borderId="0" xfId="0" applyFont="1" applyFill="1"/>
    <xf numFmtId="0" fontId="0" fillId="4" borderId="0" xfId="0" applyFill="1" applyAlignment="1">
      <alignment horizontal="center" vertical="top" wrapText="1"/>
    </xf>
    <xf numFmtId="0" fontId="15" fillId="4" borderId="0" xfId="0" applyFont="1" applyFill="1" applyAlignment="1">
      <alignment horizontal="center"/>
    </xf>
    <xf numFmtId="0" fontId="0" fillId="4" borderId="0" xfId="0" applyFill="1" applyAlignment="1">
      <alignment horizontal="center"/>
    </xf>
    <xf numFmtId="0" fontId="19" fillId="4" borderId="0" xfId="0" applyFont="1" applyFill="1" applyAlignment="1">
      <alignment horizontal="center"/>
    </xf>
    <xf numFmtId="0" fontId="5" fillId="4" borderId="0" xfId="0" applyFont="1" applyFill="1" applyAlignment="1">
      <alignment horizontal="center"/>
    </xf>
    <xf numFmtId="0" fontId="3" fillId="4" borderId="0" xfId="0" applyFont="1" applyFill="1" applyAlignment="1">
      <alignment horizontal="center"/>
    </xf>
    <xf numFmtId="9" fontId="0" fillId="4" borderId="0" xfId="0" applyNumberFormat="1" applyFill="1" applyAlignment="1">
      <alignment horizontal="center" vertical="top" wrapText="1"/>
    </xf>
    <xf numFmtId="0" fontId="12" fillId="4" borderId="13" xfId="0" applyFont="1" applyFill="1" applyBorder="1" applyAlignment="1">
      <alignment horizontal="center" vertical="top" wrapText="1"/>
    </xf>
    <xf numFmtId="0" fontId="0" fillId="4" borderId="0" xfId="0" applyFill="1" applyAlignment="1">
      <alignment horizontal="center" vertical="top"/>
    </xf>
    <xf numFmtId="0" fontId="0" fillId="4" borderId="2" xfId="0" applyFill="1" applyBorder="1" applyAlignment="1">
      <alignment horizontal="center" vertical="center"/>
    </xf>
    <xf numFmtId="0" fontId="17" fillId="6" borderId="6" xfId="0" applyFont="1" applyFill="1" applyBorder="1" applyAlignment="1" applyProtection="1">
      <alignment horizontal="right"/>
      <protection locked="0" hidden="1"/>
    </xf>
    <xf numFmtId="0" fontId="17" fillId="6" borderId="7" xfId="0" applyFont="1" applyFill="1" applyBorder="1" applyAlignment="1" applyProtection="1">
      <alignment horizontal="right"/>
      <protection locked="0" hidden="1"/>
    </xf>
    <xf numFmtId="0" fontId="0" fillId="6" borderId="8" xfId="0" applyFill="1" applyBorder="1" applyAlignment="1">
      <alignment horizontal="center"/>
    </xf>
    <xf numFmtId="0" fontId="0" fillId="6" borderId="9" xfId="0" applyFill="1" applyBorder="1" applyAlignment="1">
      <alignment horizontal="center"/>
    </xf>
    <xf numFmtId="0" fontId="0" fillId="4" borderId="2" xfId="0" applyFill="1" applyBorder="1" applyAlignment="1">
      <alignment horizontal="center"/>
    </xf>
    <xf numFmtId="0" fontId="0" fillId="4" borderId="5" xfId="0" applyFill="1" applyBorder="1" applyAlignment="1">
      <alignment horizontal="left"/>
    </xf>
    <xf numFmtId="0" fontId="0" fillId="4" borderId="4" xfId="0" applyFill="1"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2" fillId="4" borderId="0" xfId="0" applyFont="1" applyFill="1" applyAlignment="1">
      <alignment horizontal="right" vertical="center"/>
    </xf>
    <xf numFmtId="44" fontId="12" fillId="4" borderId="3" xfId="1" applyFont="1" applyFill="1" applyBorder="1" applyAlignment="1">
      <alignment horizontal="center" vertical="center"/>
    </xf>
    <xf numFmtId="44" fontId="12" fillId="4" borderId="5" xfId="1" applyFont="1" applyFill="1" applyBorder="1" applyAlignment="1">
      <alignment horizontal="center" vertical="center"/>
    </xf>
    <xf numFmtId="44" fontId="12" fillId="4" borderId="4" xfId="1"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0" xfId="0" applyFont="1" applyFill="1" applyAlignment="1">
      <alignment horizontal="center" vertical="center" wrapText="1"/>
    </xf>
    <xf numFmtId="0" fontId="13" fillId="4" borderId="0" xfId="0" applyFont="1" applyFill="1" applyAlignment="1">
      <alignment horizontal="left"/>
    </xf>
    <xf numFmtId="0" fontId="17" fillId="6" borderId="2" xfId="0" applyFont="1" applyFill="1" applyBorder="1" applyAlignment="1">
      <alignment horizontal="left"/>
    </xf>
    <xf numFmtId="0" fontId="17" fillId="6" borderId="5" xfId="0" applyFont="1" applyFill="1" applyBorder="1" applyAlignment="1" applyProtection="1">
      <alignment horizontal="center"/>
      <protection locked="0" hidden="1"/>
    </xf>
    <xf numFmtId="0" fontId="17" fillId="6" borderId="4" xfId="0" applyFont="1" applyFill="1" applyBorder="1" applyAlignment="1" applyProtection="1">
      <alignment horizontal="center"/>
      <protection locked="0" hidden="1"/>
    </xf>
    <xf numFmtId="0" fontId="0" fillId="6" borderId="1" xfId="0" applyFill="1" applyBorder="1" applyAlignment="1" applyProtection="1">
      <alignment horizontal="left"/>
      <protection locked="0"/>
    </xf>
    <xf numFmtId="0" fontId="0" fillId="6" borderId="7" xfId="0" applyFill="1" applyBorder="1" applyAlignment="1" applyProtection="1">
      <alignment horizontal="left"/>
      <protection locked="0"/>
    </xf>
    <xf numFmtId="0" fontId="0" fillId="6" borderId="5"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4" borderId="0" xfId="0" applyFill="1" applyAlignment="1">
      <alignment horizontal="left"/>
    </xf>
    <xf numFmtId="0" fontId="15" fillId="4" borderId="13" xfId="0" applyFont="1" applyFill="1" applyBorder="1" applyAlignment="1">
      <alignment horizontal="center"/>
    </xf>
    <xf numFmtId="0" fontId="12" fillId="6" borderId="13" xfId="0" applyFont="1" applyFill="1" applyBorder="1" applyAlignment="1" applyProtection="1">
      <alignment horizontal="center" vertical="center"/>
      <protection locked="0"/>
    </xf>
    <xf numFmtId="0" fontId="0" fillId="4" borderId="1" xfId="0" applyFill="1" applyBorder="1" applyAlignment="1">
      <alignment horizontal="center"/>
    </xf>
    <xf numFmtId="0" fontId="12" fillId="4" borderId="0" xfId="0" applyFont="1" applyFill="1" applyAlignment="1">
      <alignment horizontal="left"/>
    </xf>
    <xf numFmtId="0" fontId="2" fillId="4" borderId="3" xfId="0" applyFont="1" applyFill="1" applyBorder="1" applyAlignment="1">
      <alignment horizontal="left"/>
    </xf>
    <xf numFmtId="0" fontId="2" fillId="4" borderId="5" xfId="0" applyFont="1" applyFill="1" applyBorder="1" applyAlignment="1">
      <alignment horizontal="left"/>
    </xf>
    <xf numFmtId="0" fontId="0" fillId="4" borderId="0" xfId="0" applyFill="1" applyAlignment="1">
      <alignment horizontal="left" wrapText="1"/>
    </xf>
    <xf numFmtId="0" fontId="21" fillId="6" borderId="13" xfId="0" applyFont="1" applyFill="1" applyBorder="1" applyAlignment="1" applyProtection="1">
      <alignment horizontal="center" vertical="center"/>
      <protection locked="0"/>
    </xf>
    <xf numFmtId="0" fontId="0" fillId="4" borderId="0" xfId="0" applyFill="1" applyAlignment="1">
      <alignment horizontal="right"/>
    </xf>
    <xf numFmtId="44" fontId="16" fillId="4" borderId="13" xfId="0" applyNumberFormat="1" applyFont="1" applyFill="1" applyBorder="1" applyAlignment="1">
      <alignment horizontal="center"/>
    </xf>
    <xf numFmtId="0" fontId="18" fillId="4" borderId="5" xfId="0" applyFont="1" applyFill="1" applyBorder="1" applyAlignment="1">
      <alignment horizontal="left"/>
    </xf>
    <xf numFmtId="0" fontId="18" fillId="4" borderId="4" xfId="0" applyFont="1" applyFill="1" applyBorder="1" applyAlignment="1">
      <alignment horizontal="left"/>
    </xf>
    <xf numFmtId="0" fontId="12" fillId="4" borderId="0" xfId="0" applyFont="1" applyFill="1" applyAlignment="1">
      <alignment horizontal="right"/>
    </xf>
    <xf numFmtId="0" fontId="12" fillId="4" borderId="0" xfId="0" applyFont="1" applyFill="1" applyAlignment="1">
      <alignment horizontal="left" vertical="center" wrapText="1"/>
    </xf>
    <xf numFmtId="0" fontId="12" fillId="4" borderId="0" xfId="0" applyFont="1" applyFill="1" applyAlignment="1">
      <alignment horizontal="left" vertical="center"/>
    </xf>
    <xf numFmtId="44" fontId="12" fillId="6" borderId="13" xfId="1" applyFont="1" applyFill="1" applyBorder="1" applyAlignment="1" applyProtection="1">
      <alignment horizontal="center"/>
      <protection locked="0"/>
    </xf>
    <xf numFmtId="0" fontId="16" fillId="4" borderId="13" xfId="0" applyFont="1" applyFill="1" applyBorder="1" applyAlignment="1">
      <alignment horizontal="center"/>
    </xf>
    <xf numFmtId="0" fontId="12" fillId="4" borderId="13" xfId="0" applyFont="1" applyFill="1" applyBorder="1" applyAlignment="1" applyProtection="1">
      <alignment horizontal="center"/>
      <protection locked="0"/>
    </xf>
  </cellXfs>
  <cellStyles count="21">
    <cellStyle name="Comma" xfId="2"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G$5" lockText="1" noThreeD="1"/>
</file>

<file path=xl/ctrlProps/ctrlProp10.xml><?xml version="1.0" encoding="utf-8"?>
<formControlPr xmlns="http://schemas.microsoft.com/office/spreadsheetml/2009/9/main" objectType="CheckBox" fmlaLink="$B$25" lockText="1" noThreeD="1"/>
</file>

<file path=xl/ctrlProps/ctrlProp11.xml><?xml version="1.0" encoding="utf-8"?>
<formControlPr xmlns="http://schemas.microsoft.com/office/spreadsheetml/2009/9/main" objectType="CheckBox" fmlaLink="$B$26" lockText="1" noThreeD="1"/>
</file>

<file path=xl/ctrlProps/ctrlProp12.xml><?xml version="1.0" encoding="utf-8"?>
<formControlPr xmlns="http://schemas.microsoft.com/office/spreadsheetml/2009/9/main" objectType="CheckBox" fmlaLink="$B$27" lockText="1" noThreeD="1"/>
</file>

<file path=xl/ctrlProps/ctrlProp13.xml><?xml version="1.0" encoding="utf-8"?>
<formControlPr xmlns="http://schemas.microsoft.com/office/spreadsheetml/2009/9/main" objectType="CheckBox" fmlaLink="$B$28" lockText="1" noThreeD="1"/>
</file>

<file path=xl/ctrlProps/ctrlProp14.xml><?xml version="1.0" encoding="utf-8"?>
<formControlPr xmlns="http://schemas.microsoft.com/office/spreadsheetml/2009/9/main" objectType="CheckBox" fmlaLink="$B$29" lockText="1" noThreeD="1"/>
</file>

<file path=xl/ctrlProps/ctrlProp15.xml><?xml version="1.0" encoding="utf-8"?>
<formControlPr xmlns="http://schemas.microsoft.com/office/spreadsheetml/2009/9/main" objectType="CheckBox" fmlaLink="$B$30" lockText="1" noThreeD="1"/>
</file>

<file path=xl/ctrlProps/ctrlProp16.xml><?xml version="1.0" encoding="utf-8"?>
<formControlPr xmlns="http://schemas.microsoft.com/office/spreadsheetml/2009/9/main" objectType="CheckBox" fmlaLink="$B$31" lockText="1" noThreeD="1"/>
</file>

<file path=xl/ctrlProps/ctrlProp17.xml><?xml version="1.0" encoding="utf-8"?>
<formControlPr xmlns="http://schemas.microsoft.com/office/spreadsheetml/2009/9/main" objectType="Drop" dropLines="76" dropStyle="combo" dx="16" fmlaLink="$B$18" fmlaRange="$M$10:$M$17" sel="5" val="0"/>
</file>

<file path=xl/ctrlProps/ctrlProp18.xml><?xml version="1.0" encoding="utf-8"?>
<formControlPr xmlns="http://schemas.microsoft.com/office/spreadsheetml/2009/9/main" objectType="CheckBox" checked="Checked" fmlaLink="$C$1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checked="Checked" fmlaLink="$B$16" lockText="1" noThreeD="1"/>
</file>

<file path=xl/ctrlProps/ctrlProp3.xml><?xml version="1.0" encoding="utf-8"?>
<formControlPr xmlns="http://schemas.microsoft.com/office/spreadsheetml/2009/9/main" objectType="CheckBox" checked="Checked" fmlaLink="$B$17" lockText="1" noThreeD="1"/>
</file>

<file path=xl/ctrlProps/ctrlProp4.xml><?xml version="1.0" encoding="utf-8"?>
<formControlPr xmlns="http://schemas.microsoft.com/office/spreadsheetml/2009/9/main" objectType="CheckBox" fmlaLink="$B$19" lockText="1" noThreeD="1"/>
</file>

<file path=xl/ctrlProps/ctrlProp5.xml><?xml version="1.0" encoding="utf-8"?>
<formControlPr xmlns="http://schemas.microsoft.com/office/spreadsheetml/2009/9/main" objectType="CheckBox" checked="Checked" fmlaLink="$B$20" lockText="1" noThreeD="1"/>
</file>

<file path=xl/ctrlProps/ctrlProp6.xml><?xml version="1.0" encoding="utf-8"?>
<formControlPr xmlns="http://schemas.microsoft.com/office/spreadsheetml/2009/9/main" objectType="CheckBox" fmlaLink="$B$21" lockText="1" noThreeD="1"/>
</file>

<file path=xl/ctrlProps/ctrlProp7.xml><?xml version="1.0" encoding="utf-8"?>
<formControlPr xmlns="http://schemas.microsoft.com/office/spreadsheetml/2009/9/main" objectType="CheckBox" fmlaLink="$B$22" lockText="1" noThreeD="1"/>
</file>

<file path=xl/ctrlProps/ctrlProp8.xml><?xml version="1.0" encoding="utf-8"?>
<formControlPr xmlns="http://schemas.microsoft.com/office/spreadsheetml/2009/9/main" objectType="CheckBox" fmlaLink="$B$23" lockText="1" noThreeD="1"/>
</file>

<file path=xl/ctrlProps/ctrlProp9.xml><?xml version="1.0" encoding="utf-8"?>
<formControlPr xmlns="http://schemas.microsoft.com/office/spreadsheetml/2009/9/main" objectType="CheckBox" fmlaLink="$B$24" lockText="1" noThreeD="1"/>
</file>

<file path=xl/drawings/_rels/drawing1.xml.rels><?xml version="1.0" encoding="UTF-8" standalone="yes"?>
<Relationships xmlns="http://schemas.openxmlformats.org/package/2006/relationships"><Relationship Id="rId2" Type="http://schemas.openxmlformats.org/officeDocument/2006/relationships/image" Target="cid:033F9372-9952-46B3-9FA5-EF03803ECA4F@flconf.com"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033F9372-9952-46B3-9FA5-EF03803ECA4F@flconf.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4</xdr:row>
          <xdr:rowOff>238125</xdr:rowOff>
        </xdr:from>
        <xdr:to>
          <xdr:col>8</xdr:col>
          <xdr:colOff>0</xdr:colOff>
          <xdr:row>6</xdr:row>
          <xdr:rowOff>28575</xdr:rowOff>
        </xdr:to>
        <xdr:sp macro="" textlink="">
          <xdr:nvSpPr>
            <xdr:cNvPr id="1048" name="Hourly"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Salary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xdr:row>
          <xdr:rowOff>447675</xdr:rowOff>
        </xdr:from>
        <xdr:to>
          <xdr:col>8</xdr:col>
          <xdr:colOff>28575</xdr:colOff>
          <xdr:row>5</xdr:row>
          <xdr:rowOff>66675</xdr:rowOff>
        </xdr:to>
        <xdr:sp macro="" textlink="">
          <xdr:nvSpPr>
            <xdr:cNvPr id="1049" name="Salary"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a:ea typeface="Calibri"/>
                  <a:cs typeface="Calibri"/>
                </a:rPr>
                <a:t>Hourly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1304925</xdr:colOff>
          <xdr:row>16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Social Security Contribution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3</xdr:col>
          <xdr:colOff>1228725</xdr:colOff>
          <xdr:row>16</xdr:row>
          <xdr:rowOff>200025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Medicare Contribution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1228725</xdr:colOff>
          <xdr:row>18</xdr:row>
          <xdr:rowOff>219075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Basic Retirement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1628775</xdr:colOff>
          <xdr:row>19</xdr:row>
          <xdr:rowOff>219075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Voluntary Retirement Contrib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3</xdr:col>
          <xdr:colOff>1628775</xdr:colOff>
          <xdr:row>20</xdr:row>
          <xdr:rowOff>219075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Retirement Match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3</xdr:col>
          <xdr:colOff>1476375</xdr:colOff>
          <xdr:row>22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Retirement Allowance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3</xdr:col>
          <xdr:colOff>1476375</xdr:colOff>
          <xdr:row>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Healthcare Assistance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3</xdr:col>
          <xdr:colOff>1476375</xdr:colOff>
          <xdr:row>24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Basic Life Insurance and AD&amp;D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3</xdr:col>
          <xdr:colOff>1476375</xdr:colOff>
          <xdr:row>25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Supplemental Life Insurance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3</xdr:col>
          <xdr:colOff>1476375</xdr:colOff>
          <xdr:row>26</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Vacation Accruals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3</xdr:col>
          <xdr:colOff>1476375</xdr:colOff>
          <xdr:row>27</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Sick Leave Accruals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3</xdr:col>
          <xdr:colOff>1476375</xdr:colOff>
          <xdr:row>28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Dependent Tuition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3</xdr:col>
          <xdr:colOff>1476375</xdr:colOff>
          <xdr:row>29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Termination Settlement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3</xdr:col>
          <xdr:colOff>1476375</xdr:colOff>
          <xdr:row>30</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Long Term Disability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3</xdr:col>
          <xdr:colOff>1476375</xdr:colOff>
          <xdr:row>31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Other (describe in attachment)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17</xdr:row>
          <xdr:rowOff>0</xdr:rowOff>
        </xdr:from>
        <xdr:to>
          <xdr:col>4</xdr:col>
          <xdr:colOff>0</xdr:colOff>
          <xdr:row>18</xdr:row>
          <xdr:rowOff>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3</xdr:col>
          <xdr:colOff>676275</xdr:colOff>
          <xdr:row>18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Geneva"/>
                </a:rPr>
                <a:t>Worker's Comp</a:t>
              </a:r>
            </a:p>
          </xdr:txBody>
        </xdr:sp>
        <xdr:clientData/>
      </xdr:twoCellAnchor>
    </mc:Choice>
    <mc:Fallback/>
  </mc:AlternateContent>
  <xdr:twoCellAnchor editAs="oneCell">
    <xdr:from>
      <xdr:col>3</xdr:col>
      <xdr:colOff>281940</xdr:colOff>
      <xdr:row>0</xdr:row>
      <xdr:rowOff>358140</xdr:rowOff>
    </xdr:from>
    <xdr:to>
      <xdr:col>7</xdr:col>
      <xdr:colOff>243840</xdr:colOff>
      <xdr:row>2</xdr:row>
      <xdr:rowOff>125540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19200" y="358140"/>
          <a:ext cx="4861560" cy="12761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213360</xdr:colOff>
      <xdr:row>0</xdr:row>
      <xdr:rowOff>259080</xdr:rowOff>
    </xdr:from>
    <xdr:to>
      <xdr:col>10</xdr:col>
      <xdr:colOff>792480</xdr:colOff>
      <xdr:row>2</xdr:row>
      <xdr:rowOff>22670</xdr:rowOff>
    </xdr:to>
    <xdr:pic>
      <xdr:nvPicPr>
        <xdr:cNvPr id="3" name="Picture 2">
          <a:extLst>
            <a:ext uri="{FF2B5EF4-FFF2-40B4-BE49-F238E27FC236}">
              <a16:creationId xmlns:a16="http://schemas.microsoft.com/office/drawing/2014/main" id="{37EB9788-858C-446C-B82C-84FCE53A9D84}"/>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53440" y="259080"/>
          <a:ext cx="4724400" cy="12723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sheetPr>
  <dimension ref="B1:Q52"/>
  <sheetViews>
    <sheetView showWhiteSpace="0" topLeftCell="A11" zoomScaleNormal="100" zoomScalePageLayoutView="125" workbookViewId="0">
      <selection activeCell="E10" sqref="E10"/>
    </sheetView>
  </sheetViews>
  <sheetFormatPr defaultColWidth="8.85546875" defaultRowHeight="15"/>
  <cols>
    <col min="1" max="1" width="6" style="1" customWidth="1"/>
    <col min="2" max="2" width="1.42578125" style="1" hidden="1" customWidth="1"/>
    <col min="3" max="3" width="7.7109375" style="1" customWidth="1"/>
    <col min="4" max="4" width="41.42578125" style="1" customWidth="1"/>
    <col min="5" max="6" width="12" style="1" customWidth="1"/>
    <col min="7" max="7" width="6" style="1" customWidth="1"/>
    <col min="8" max="8" width="10.7109375" style="1" customWidth="1"/>
    <col min="9" max="9" width="6" style="1" customWidth="1"/>
    <col min="10" max="10" width="3" style="1" hidden="1" customWidth="1"/>
    <col min="11" max="11" width="8.85546875" style="1" hidden="1" customWidth="1"/>
    <col min="12" max="12" width="31.85546875" style="1" hidden="1" customWidth="1"/>
    <col min="13" max="13" width="17.7109375" style="1" hidden="1" customWidth="1"/>
    <col min="14" max="14" width="9.85546875" style="1" hidden="1" customWidth="1"/>
    <col min="15" max="15" width="6.42578125" style="1" hidden="1" customWidth="1"/>
    <col min="16" max="17" width="8.85546875" style="1" hidden="1" customWidth="1"/>
    <col min="18" max="26" width="0" style="1" hidden="1" customWidth="1"/>
    <col min="27" max="16384" width="8.85546875" style="1"/>
  </cols>
  <sheetData>
    <row r="1" spans="2:16" ht="36" customHeight="1"/>
    <row r="2" spans="2:16" ht="83.1" customHeight="1">
      <c r="B2" s="52"/>
      <c r="C2" s="52"/>
      <c r="D2" s="52"/>
      <c r="E2" s="52"/>
      <c r="F2" s="52"/>
      <c r="G2" s="52"/>
      <c r="H2" s="52"/>
    </row>
    <row r="3" spans="2:16" ht="39.950000000000003" customHeight="1">
      <c r="B3" s="29"/>
      <c r="C3" s="51" t="s">
        <v>32</v>
      </c>
      <c r="D3" s="51"/>
      <c r="E3" s="51"/>
      <c r="F3" s="51"/>
      <c r="G3" s="51"/>
      <c r="H3" s="51"/>
      <c r="I3" s="30"/>
    </row>
    <row r="4" spans="2:16" ht="36.950000000000003" customHeight="1">
      <c r="C4" s="57" t="s">
        <v>65</v>
      </c>
      <c r="D4" s="57"/>
      <c r="E4" s="57"/>
      <c r="F4" s="57"/>
      <c r="G4" s="57"/>
      <c r="H4" s="57"/>
    </row>
    <row r="5" spans="2:16" ht="21.95" customHeight="1">
      <c r="C5" s="47" t="s">
        <v>11</v>
      </c>
      <c r="D5" s="81"/>
      <c r="E5" s="81"/>
      <c r="F5" s="82"/>
      <c r="G5" s="60">
        <v>1</v>
      </c>
      <c r="H5" s="61"/>
    </row>
    <row r="6" spans="2:16" ht="21.95" customHeight="1">
      <c r="C6" s="48" t="s">
        <v>12</v>
      </c>
      <c r="D6" s="79"/>
      <c r="E6" s="79"/>
      <c r="F6" s="80"/>
      <c r="G6" s="62"/>
      <c r="H6" s="63" t="b">
        <v>1</v>
      </c>
    </row>
    <row r="7" spans="2:16" ht="21.95" customHeight="1">
      <c r="C7" s="28" t="s">
        <v>34</v>
      </c>
      <c r="D7" s="65" t="str">
        <f>IF(AND(0&lt;E10,E10&lt;19), "Less Than Half Time", IF(AND(19&lt;=E10,E10&lt;30), "Low Hours Part Time", IF(AND(30&lt;=E10,E10&lt;38), "High Hours Part Time", IF(38&lt;=E10, "Regular Full Time", "Please enter hours/week"))))</f>
        <v>Please enter hours/week</v>
      </c>
      <c r="E7" s="65"/>
      <c r="F7" s="66"/>
      <c r="G7" s="77" t="b">
        <v>0</v>
      </c>
      <c r="H7" s="78" t="b">
        <v>1</v>
      </c>
    </row>
    <row r="8" spans="2:16" ht="17.100000000000001" customHeight="1">
      <c r="G8" s="52"/>
      <c r="H8" s="52"/>
    </row>
    <row r="9" spans="2:16">
      <c r="D9" s="12" t="str">
        <f>IF($G$5=1,"Hourly Rate:", "Monthly Salary:")</f>
        <v>Hourly Rate:</v>
      </c>
      <c r="E9" s="40"/>
      <c r="F9" s="75" t="str">
        <f>IF(AND($G$5=1,E9&lt;14)," Minimum Wage is $14/hr",IF(AND($G$5=2,E9&lt;2964)," Minimum Monthly Salary is $2964", ""))</f>
        <v xml:space="preserve"> Minimum Wage is $14/hr</v>
      </c>
      <c r="G9" s="75"/>
      <c r="H9" s="75"/>
      <c r="M9" s="1" t="s">
        <v>2</v>
      </c>
      <c r="N9" s="1" t="s">
        <v>13</v>
      </c>
      <c r="O9" s="1" t="s">
        <v>3</v>
      </c>
      <c r="P9" s="1" t="s">
        <v>2</v>
      </c>
    </row>
    <row r="10" spans="2:16">
      <c r="D10" s="12" t="s">
        <v>21</v>
      </c>
      <c r="E10" s="42"/>
      <c r="F10" s="75" t="str">
        <f>IF(0&lt;E10,"", " Please enter hours per week")</f>
        <v xml:space="preserve"> Please enter hours per week</v>
      </c>
      <c r="G10" s="75"/>
      <c r="H10" s="75"/>
      <c r="M10" s="27" t="s">
        <v>30</v>
      </c>
      <c r="N10" s="1">
        <v>1</v>
      </c>
      <c r="O10" s="1" t="s">
        <v>31</v>
      </c>
    </row>
    <row r="11" spans="2:16">
      <c r="D11" s="12" t="s">
        <v>35</v>
      </c>
      <c r="E11" s="43">
        <v>0</v>
      </c>
      <c r="L11" s="1" t="s">
        <v>14</v>
      </c>
      <c r="M11" s="1" t="s">
        <v>14</v>
      </c>
      <c r="N11" s="1">
        <v>2</v>
      </c>
      <c r="O11" s="3">
        <v>0.05</v>
      </c>
      <c r="P11" s="1" t="s">
        <v>4</v>
      </c>
    </row>
    <row r="12" spans="2:16" ht="15.75" thickBot="1">
      <c r="D12" s="12" t="s">
        <v>36</v>
      </c>
      <c r="E12" s="44">
        <v>0</v>
      </c>
      <c r="L12" s="1" t="s">
        <v>15</v>
      </c>
      <c r="M12" s="1" t="s">
        <v>15</v>
      </c>
      <c r="N12" s="1">
        <v>3</v>
      </c>
      <c r="O12" s="3">
        <v>0.09</v>
      </c>
      <c r="P12" s="1" t="s">
        <v>5</v>
      </c>
    </row>
    <row r="13" spans="2:16" ht="15.75" thickTop="1">
      <c r="B13" s="2"/>
      <c r="C13" s="2"/>
      <c r="D13" s="13" t="s">
        <v>66</v>
      </c>
      <c r="E13" s="39">
        <f>0+IF(G5=1,((E9*E10)*4.33)+E11+E12,SUM(E9:E12)-E10)</f>
        <v>0</v>
      </c>
      <c r="L13" s="1" t="s">
        <v>19</v>
      </c>
      <c r="M13" s="1" t="s">
        <v>27</v>
      </c>
      <c r="N13" s="1">
        <v>4</v>
      </c>
      <c r="O13" s="3">
        <v>1.7999999999999999E-2</v>
      </c>
      <c r="P13" s="1" t="s">
        <v>6</v>
      </c>
    </row>
    <row r="14" spans="2:16">
      <c r="B14" s="2"/>
      <c r="C14" s="2"/>
      <c r="D14" s="2"/>
      <c r="L14" s="1" t="s">
        <v>17</v>
      </c>
      <c r="M14" s="1" t="s">
        <v>25</v>
      </c>
      <c r="N14" s="1">
        <v>5</v>
      </c>
      <c r="O14" s="3">
        <v>0.09</v>
      </c>
      <c r="P14" s="1" t="s">
        <v>10</v>
      </c>
    </row>
    <row r="15" spans="2:16" ht="30.95" customHeight="1">
      <c r="C15" s="67" t="s">
        <v>24</v>
      </c>
      <c r="D15" s="68"/>
      <c r="E15" s="8" t="s">
        <v>0</v>
      </c>
      <c r="F15" s="8" t="s">
        <v>1</v>
      </c>
      <c r="G15" s="8" t="s">
        <v>3</v>
      </c>
      <c r="H15" s="14"/>
      <c r="L15" s="1" t="s">
        <v>18</v>
      </c>
      <c r="M15" s="1" t="s">
        <v>26</v>
      </c>
      <c r="N15" s="1">
        <v>6</v>
      </c>
      <c r="O15" s="3">
        <v>1.7999999999999999E-2</v>
      </c>
      <c r="P15" s="1" t="s">
        <v>7</v>
      </c>
    </row>
    <row r="16" spans="2:16" ht="18" customHeight="1">
      <c r="B16" s="4" t="b">
        <v>1</v>
      </c>
      <c r="C16" s="64"/>
      <c r="D16" s="64"/>
      <c r="E16" s="9">
        <f>IF($B16=FALSE,0,G16*$E$13)</f>
        <v>0</v>
      </c>
      <c r="F16" s="9">
        <f>IF($B16=FALSE,0,G16*($E$13-$E$11-$E$12))</f>
        <v>0</v>
      </c>
      <c r="G16" s="10">
        <v>6.2E-2</v>
      </c>
      <c r="H16" s="3"/>
      <c r="L16" s="1" t="s">
        <v>20</v>
      </c>
      <c r="M16" s="1" t="s">
        <v>23</v>
      </c>
      <c r="N16" s="1">
        <v>7</v>
      </c>
      <c r="O16" s="3">
        <v>0.09</v>
      </c>
      <c r="P16" s="1" t="s">
        <v>9</v>
      </c>
    </row>
    <row r="17" spans="2:16" ht="18" customHeight="1">
      <c r="B17" s="4" t="b">
        <v>1</v>
      </c>
      <c r="C17" s="64"/>
      <c r="D17" s="64"/>
      <c r="E17" s="9">
        <f>IF($B17=FALSE,0,G17*$E$13)</f>
        <v>0</v>
      </c>
      <c r="F17" s="9">
        <f t="shared" ref="F17:F26" si="0">IF($B17=FALSE,0,G17*($E$13-$E$11-$E$12))</f>
        <v>0</v>
      </c>
      <c r="G17" s="10">
        <v>1.4500000000000001E-2</v>
      </c>
      <c r="H17" s="3"/>
      <c r="L17" s="1" t="s">
        <v>16</v>
      </c>
      <c r="M17" s="1" t="s">
        <v>22</v>
      </c>
      <c r="N17" s="1">
        <v>8</v>
      </c>
      <c r="O17" s="3">
        <v>0.09</v>
      </c>
      <c r="P17" s="1" t="s">
        <v>8</v>
      </c>
    </row>
    <row r="18" spans="2:16" ht="18" customHeight="1">
      <c r="B18" s="5">
        <v>5</v>
      </c>
      <c r="C18" s="76" t="b">
        <v>1</v>
      </c>
      <c r="D18" s="76"/>
      <c r="E18" s="15"/>
      <c r="F18" s="46">
        <f>IF($B$18=1,"&lt;-Select Code",G18*($E$13-$E$11-$E$12))</f>
        <v>0</v>
      </c>
      <c r="G18" s="41">
        <f>VLOOKUP(B18,N10:O17,2)</f>
        <v>0.09</v>
      </c>
      <c r="H18" s="26"/>
      <c r="J18" s="6"/>
    </row>
    <row r="19" spans="2:16" ht="18" customHeight="1">
      <c r="B19" s="4" t="b">
        <f>IF(OR($E$10&lt;19,$G$7=TRUE),FALSE, TRUE)</f>
        <v>0</v>
      </c>
      <c r="C19" s="64"/>
      <c r="D19" s="64"/>
      <c r="E19" s="15"/>
      <c r="F19" s="9">
        <f t="shared" si="0"/>
        <v>0</v>
      </c>
      <c r="G19" s="10">
        <v>0.05</v>
      </c>
      <c r="H19" s="3"/>
    </row>
    <row r="20" spans="2:16" ht="18" customHeight="1">
      <c r="B20" s="4" t="b">
        <v>1</v>
      </c>
      <c r="C20" s="64"/>
      <c r="D20" s="64"/>
      <c r="E20" s="18">
        <f>IF($B20=FALSE,0,G20*$E$13)</f>
        <v>0</v>
      </c>
      <c r="F20" s="17"/>
      <c r="G20" s="11">
        <v>0.03</v>
      </c>
      <c r="H20" s="3"/>
      <c r="I20" s="6"/>
      <c r="J20" s="6"/>
    </row>
    <row r="21" spans="2:16" ht="18" customHeight="1">
      <c r="B21" s="4" t="b">
        <f>IF(OR($E$10&lt;19,$G$7=TRUE),FALSE, TRUE)</f>
        <v>0</v>
      </c>
      <c r="C21" s="64"/>
      <c r="D21" s="64"/>
      <c r="E21" s="16"/>
      <c r="F21" s="9">
        <f t="shared" si="0"/>
        <v>0</v>
      </c>
      <c r="G21" s="10">
        <v>0.03</v>
      </c>
      <c r="H21" s="3"/>
    </row>
    <row r="22" spans="2:16" ht="18" customHeight="1">
      <c r="B22" s="4" t="b">
        <f>IF(OR($E$10&lt;19,$G$7=TRUE),FALSE, TRUE)</f>
        <v>0</v>
      </c>
      <c r="C22" s="64"/>
      <c r="D22" s="64"/>
      <c r="E22" s="16"/>
      <c r="F22" s="9">
        <f t="shared" si="0"/>
        <v>0</v>
      </c>
      <c r="G22" s="10">
        <v>0.01</v>
      </c>
      <c r="H22" s="3"/>
    </row>
    <row r="23" spans="2:16" ht="18" customHeight="1">
      <c r="B23" s="4" t="b">
        <f>IF($E$10&lt;30,FALSE, TRUE)</f>
        <v>0</v>
      </c>
      <c r="C23" s="59"/>
      <c r="D23" s="59"/>
      <c r="E23" s="18">
        <f>IF($B23=FALSE,0,330)</f>
        <v>0</v>
      </c>
      <c r="F23" s="9">
        <f>IF($B23=FALSE,0,1775)</f>
        <v>0</v>
      </c>
      <c r="G23" s="73" t="str">
        <f>IF(OR(B24=TRUE,B25=TRUE,B23=TRUE), "Employee Must Submit Insurance Enrollment Forms", "")</f>
        <v/>
      </c>
      <c r="H23" s="74"/>
      <c r="I23" s="6" t="str">
        <f>IF(B23="","Must Select Health Care Assistance Option",IF(B23="opt out","Must submit opt out form",""))</f>
        <v/>
      </c>
      <c r="J23" s="6"/>
    </row>
    <row r="24" spans="2:16" ht="18" customHeight="1">
      <c r="B24" s="4" t="b">
        <f>IF(OR($E$10&lt;38,$G$7=TRUE),FALSE, TRUE)</f>
        <v>0</v>
      </c>
      <c r="C24" s="59"/>
      <c r="D24" s="59"/>
      <c r="E24" s="16"/>
      <c r="F24" s="9">
        <f>IF($B24=FALSE,0,15.45)</f>
        <v>0</v>
      </c>
      <c r="G24" s="73"/>
      <c r="H24" s="74"/>
      <c r="I24" s="7"/>
      <c r="J24" s="7"/>
    </row>
    <row r="25" spans="2:16" ht="18" customHeight="1">
      <c r="B25" s="4" t="b">
        <f>IF(OR($E$10&lt;19,$G$7=TRUE),FALSE, TRUE)</f>
        <v>0</v>
      </c>
      <c r="C25" s="59"/>
      <c r="D25" s="59"/>
      <c r="E25" s="18">
        <v>0</v>
      </c>
      <c r="F25" s="15"/>
      <c r="G25" s="73"/>
      <c r="H25" s="74"/>
      <c r="I25" s="7"/>
      <c r="J25" s="7"/>
    </row>
    <row r="26" spans="2:16" ht="18" customHeight="1">
      <c r="B26" s="4" t="b">
        <f>IF(OR($E$10&lt;19,$G$7=TRUE),FALSE, TRUE)</f>
        <v>0</v>
      </c>
      <c r="C26" s="59"/>
      <c r="D26" s="59"/>
      <c r="E26" s="16"/>
      <c r="F26" s="9">
        <f t="shared" si="0"/>
        <v>0</v>
      </c>
      <c r="G26" s="10">
        <v>0.02</v>
      </c>
    </row>
    <row r="27" spans="2:16" ht="18" customHeight="1">
      <c r="B27" s="4" t="b">
        <f>IF(OR($E$10&lt;19,$G$5=2,$G$7=TRUE),FALSE, TRUE)</f>
        <v>0</v>
      </c>
      <c r="C27" s="59"/>
      <c r="D27" s="59"/>
      <c r="E27" s="16"/>
      <c r="F27" s="9">
        <f>IF($B27=FALSE,0,G27*$E$13)</f>
        <v>0</v>
      </c>
      <c r="G27" s="10">
        <v>0.01</v>
      </c>
    </row>
    <row r="28" spans="2:16" ht="18" customHeight="1">
      <c r="B28" s="4" t="b">
        <f>IF(OR($E$10&lt;38,$G$5=1),FALSE, TRUE)</f>
        <v>0</v>
      </c>
      <c r="C28" s="59"/>
      <c r="D28" s="59"/>
      <c r="E28" s="70" t="str">
        <f>IF(B28=TRUE, "Varies by School - billed twice/year","Not Eligible")</f>
        <v>Not Eligible</v>
      </c>
      <c r="F28" s="71"/>
      <c r="G28" s="72"/>
      <c r="H28" s="25"/>
      <c r="I28" s="19"/>
    </row>
    <row r="29" spans="2:16" ht="18" customHeight="1">
      <c r="B29" s="4" t="b">
        <f>IF(OR($E$10&lt;38,$G$5=1),FALSE, TRUE)</f>
        <v>0</v>
      </c>
      <c r="C29" s="59"/>
      <c r="D29" s="59"/>
      <c r="E29" s="16"/>
      <c r="F29" s="9">
        <f t="shared" ref="F29:F30" si="1">IF($B29=FALSE,0,G29*($E$13-$E$11-$E$12))</f>
        <v>0</v>
      </c>
      <c r="G29" s="10">
        <v>5.0000000000000001E-3</v>
      </c>
    </row>
    <row r="30" spans="2:16" ht="18" customHeight="1">
      <c r="B30" s="4" t="b">
        <f>IF(OR($E$10&lt;38,$G$7=TRUE),FALSE, TRUE)</f>
        <v>0</v>
      </c>
      <c r="C30" s="59"/>
      <c r="D30" s="59"/>
      <c r="E30" s="15"/>
      <c r="F30" s="9">
        <f t="shared" si="1"/>
        <v>0</v>
      </c>
      <c r="G30" s="10">
        <v>3.4299999999999999E-3</v>
      </c>
    </row>
    <row r="31" spans="2:16" ht="18" customHeight="1">
      <c r="B31" s="22" t="b">
        <v>0</v>
      </c>
      <c r="C31" s="83"/>
      <c r="D31" s="84"/>
      <c r="E31" s="40">
        <v>0</v>
      </c>
      <c r="F31" s="40">
        <v>0</v>
      </c>
      <c r="G31" s="21"/>
    </row>
    <row r="32" spans="2:16" ht="18" customHeight="1">
      <c r="C32" s="69" t="s">
        <v>29</v>
      </c>
      <c r="D32" s="69"/>
      <c r="E32" s="20">
        <f>SUM(E16:E31)</f>
        <v>0</v>
      </c>
      <c r="F32" s="20">
        <f>SUM(F16:F31)</f>
        <v>0</v>
      </c>
    </row>
    <row r="34" spans="3:8">
      <c r="E34" s="23" t="s">
        <v>28</v>
      </c>
      <c r="F34" s="24">
        <f>E13+F32</f>
        <v>0</v>
      </c>
    </row>
    <row r="35" spans="3:8" ht="6.75" customHeight="1"/>
    <row r="36" spans="3:8" ht="6.75" customHeight="1"/>
    <row r="37" spans="3:8">
      <c r="C37" s="54" t="s">
        <v>51</v>
      </c>
      <c r="D37" s="54"/>
      <c r="E37" s="54"/>
      <c r="F37" s="54"/>
      <c r="G37" s="54"/>
      <c r="H37" s="54"/>
    </row>
    <row r="38" spans="3:8" ht="63" customHeight="1">
      <c r="C38" s="50" t="s">
        <v>50</v>
      </c>
      <c r="D38" s="58"/>
      <c r="E38" s="58"/>
      <c r="F38" s="58"/>
      <c r="G38" s="58"/>
      <c r="H38" s="58"/>
    </row>
    <row r="39" spans="3:8">
      <c r="C39" s="54" t="s">
        <v>60</v>
      </c>
      <c r="D39" s="54"/>
      <c r="E39" s="54"/>
      <c r="F39" s="54"/>
      <c r="G39" s="54"/>
      <c r="H39" s="54"/>
    </row>
    <row r="40" spans="3:8">
      <c r="C40" s="53" t="s">
        <v>61</v>
      </c>
      <c r="D40" s="53"/>
      <c r="E40" s="53"/>
      <c r="F40" s="53"/>
      <c r="G40" s="53"/>
      <c r="H40" s="53"/>
    </row>
    <row r="41" spans="3:8" ht="77.25" customHeight="1">
      <c r="C41" s="50" t="s">
        <v>52</v>
      </c>
      <c r="D41" s="50"/>
      <c r="E41" s="50"/>
      <c r="F41" s="50"/>
      <c r="G41" s="50"/>
      <c r="H41" s="50"/>
    </row>
    <row r="42" spans="3:8">
      <c r="C42" s="54" t="s">
        <v>53</v>
      </c>
      <c r="D42" s="55"/>
      <c r="E42" s="55"/>
      <c r="F42" s="55"/>
      <c r="G42" s="55"/>
      <c r="H42" s="55"/>
    </row>
    <row r="43" spans="3:8" s="49" customFormat="1">
      <c r="C43" s="53" t="s">
        <v>59</v>
      </c>
      <c r="D43" s="53"/>
      <c r="E43" s="53"/>
      <c r="F43" s="53"/>
      <c r="G43" s="53"/>
      <c r="H43" s="53"/>
    </row>
    <row r="44" spans="3:8" ht="51" customHeight="1">
      <c r="C44" s="56" t="s">
        <v>68</v>
      </c>
      <c r="D44" s="50"/>
      <c r="E44" s="50"/>
      <c r="F44" s="50"/>
      <c r="G44" s="50"/>
      <c r="H44" s="50"/>
    </row>
    <row r="45" spans="3:8">
      <c r="C45" s="55" t="s">
        <v>54</v>
      </c>
      <c r="D45" s="55"/>
      <c r="E45" s="55" t="s">
        <v>55</v>
      </c>
      <c r="F45" s="55"/>
      <c r="G45" s="55"/>
      <c r="H45" s="55"/>
    </row>
    <row r="46" spans="3:8">
      <c r="C46" s="52" t="s">
        <v>56</v>
      </c>
      <c r="D46" s="52"/>
      <c r="E46" s="52" t="s">
        <v>67</v>
      </c>
      <c r="F46" s="52"/>
      <c r="G46" s="52"/>
      <c r="H46" s="52"/>
    </row>
    <row r="47" spans="3:8">
      <c r="C47" s="52" t="s">
        <v>57</v>
      </c>
      <c r="D47" s="52"/>
    </row>
    <row r="48" spans="3:8">
      <c r="C48" s="52" t="s">
        <v>58</v>
      </c>
      <c r="D48" s="52"/>
    </row>
    <row r="49" spans="3:8" ht="8.1" customHeight="1"/>
    <row r="50" spans="3:8">
      <c r="C50" s="52" t="s">
        <v>62</v>
      </c>
      <c r="D50" s="52"/>
      <c r="E50" s="52"/>
      <c r="F50" s="52"/>
      <c r="G50" s="52"/>
      <c r="H50" s="52"/>
    </row>
    <row r="51" spans="3:8">
      <c r="C51" s="53" t="s">
        <v>63</v>
      </c>
      <c r="D51" s="53"/>
      <c r="E51" s="53"/>
      <c r="F51" s="53"/>
      <c r="G51" s="53"/>
      <c r="H51" s="53"/>
    </row>
    <row r="52" spans="3:8" ht="85.5" customHeight="1">
      <c r="C52" s="50" t="s">
        <v>64</v>
      </c>
      <c r="D52" s="50"/>
      <c r="E52" s="50"/>
      <c r="F52" s="50"/>
      <c r="G52" s="50"/>
      <c r="H52" s="50"/>
    </row>
  </sheetData>
  <sheetProtection algorithmName="SHA-512" hashValue="CCLReUcQCqEsZKKIr75H/yU8iovAzm7XawGZ4LhU5HSbauaw1B0bTic3s+eialgz92oylTjSVO3YFpdNA0mOag==" saltValue="dg0PiDP8UXXNSpoDiFOMzA==" spinCount="100000" sheet="1" objects="1" scenarios="1"/>
  <mergeCells count="49">
    <mergeCell ref="B2:H2"/>
    <mergeCell ref="C15:D15"/>
    <mergeCell ref="C32:D32"/>
    <mergeCell ref="E28:G28"/>
    <mergeCell ref="G23:H25"/>
    <mergeCell ref="F10:H10"/>
    <mergeCell ref="F9:H9"/>
    <mergeCell ref="C20:D20"/>
    <mergeCell ref="C19:D19"/>
    <mergeCell ref="C18:D18"/>
    <mergeCell ref="G7:H7"/>
    <mergeCell ref="D6:F6"/>
    <mergeCell ref="D5:F5"/>
    <mergeCell ref="C31:D31"/>
    <mergeCell ref="C28:D28"/>
    <mergeCell ref="C27:D27"/>
    <mergeCell ref="G5:H5"/>
    <mergeCell ref="G6:H6"/>
    <mergeCell ref="C16:D16"/>
    <mergeCell ref="C17:D17"/>
    <mergeCell ref="C26:D26"/>
    <mergeCell ref="C25:D25"/>
    <mergeCell ref="C24:D24"/>
    <mergeCell ref="C23:D23"/>
    <mergeCell ref="C22:D22"/>
    <mergeCell ref="C21:D21"/>
    <mergeCell ref="G8:H8"/>
    <mergeCell ref="D7:F7"/>
    <mergeCell ref="C39:H39"/>
    <mergeCell ref="C41:H41"/>
    <mergeCell ref="C40:H40"/>
    <mergeCell ref="C30:D30"/>
    <mergeCell ref="C29:D29"/>
    <mergeCell ref="C52:H52"/>
    <mergeCell ref="C3:H3"/>
    <mergeCell ref="C47:D47"/>
    <mergeCell ref="C48:D48"/>
    <mergeCell ref="E46:H46"/>
    <mergeCell ref="C50:H50"/>
    <mergeCell ref="C51:H51"/>
    <mergeCell ref="C42:H42"/>
    <mergeCell ref="C44:H44"/>
    <mergeCell ref="C45:D45"/>
    <mergeCell ref="E45:H45"/>
    <mergeCell ref="C46:D46"/>
    <mergeCell ref="C43:H43"/>
    <mergeCell ref="C4:H4"/>
    <mergeCell ref="C37:H37"/>
    <mergeCell ref="C38:H38"/>
  </mergeCells>
  <phoneticPr fontId="6" type="noConversion"/>
  <dataValidations disablePrompts="1" xWindow="81" yWindow="503" count="2">
    <dataValidation allowBlank="1" showInputMessage="1" showErrorMessage="1" promptTitle="Employee Contribution" prompt="Enter percent of employee contribution here as a decimal: i.e. for 3%  enter  0.03_x000a_or flat dollar amount i.e. $30" sqref="G20" xr:uid="{00000000-0002-0000-0000-000000000000}"/>
    <dataValidation type="list" allowBlank="1" showInputMessage="1" showErrorMessage="1" error="Must Select a WC option" promptTitle="Worker's Compensantion" prompt="BS= Bus Drivers_x000a_SR= Store Retail_x000a_CSP=Church/School Professional and clerical_x000a_DCO-S=Day Care Operations- Directors, Teacher Aids, etc_x000a_SCO=Summer Camp Operations_x000a_DCO-M=Day Care Operations- Maint. Cook, etc_x000a_CSAO=Church/School All Others" sqref="B18" xr:uid="{00000000-0002-0000-0000-000001000000}">
      <formula1>$M$11:$M$15</formula1>
    </dataValidation>
  </dataValidations>
  <pageMargins left="0.5" right="0.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Salary">
              <controlPr locked="0" defaultSize="0" autoFill="0" autoLine="0" autoPict="0">
                <anchor moveWithCells="1">
                  <from>
                    <xdr:col>6</xdr:col>
                    <xdr:colOff>9525</xdr:colOff>
                    <xdr:row>3</xdr:row>
                    <xdr:rowOff>447675</xdr:rowOff>
                  </from>
                  <to>
                    <xdr:col>8</xdr:col>
                    <xdr:colOff>28575</xdr:colOff>
                    <xdr:row>5</xdr:row>
                    <xdr:rowOff>66675</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1</xdr:col>
                    <xdr:colOff>0</xdr:colOff>
                    <xdr:row>15</xdr:row>
                    <xdr:rowOff>0</xdr:rowOff>
                  </from>
                  <to>
                    <xdr:col>3</xdr:col>
                    <xdr:colOff>1304925</xdr:colOff>
                    <xdr:row>16</xdr:row>
                    <xdr:rowOff>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1</xdr:col>
                    <xdr:colOff>0</xdr:colOff>
                    <xdr:row>16</xdr:row>
                    <xdr:rowOff>0</xdr:rowOff>
                  </from>
                  <to>
                    <xdr:col>3</xdr:col>
                    <xdr:colOff>1228725</xdr:colOff>
                    <xdr:row>16</xdr:row>
                    <xdr:rowOff>200025</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1</xdr:col>
                    <xdr:colOff>0</xdr:colOff>
                    <xdr:row>18</xdr:row>
                    <xdr:rowOff>0</xdr:rowOff>
                  </from>
                  <to>
                    <xdr:col>3</xdr:col>
                    <xdr:colOff>1228725</xdr:colOff>
                    <xdr:row>18</xdr:row>
                    <xdr:rowOff>219075</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1</xdr:col>
                    <xdr:colOff>0</xdr:colOff>
                    <xdr:row>19</xdr:row>
                    <xdr:rowOff>0</xdr:rowOff>
                  </from>
                  <to>
                    <xdr:col>3</xdr:col>
                    <xdr:colOff>1628775</xdr:colOff>
                    <xdr:row>19</xdr:row>
                    <xdr:rowOff>219075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1</xdr:col>
                    <xdr:colOff>0</xdr:colOff>
                    <xdr:row>20</xdr:row>
                    <xdr:rowOff>0</xdr:rowOff>
                  </from>
                  <to>
                    <xdr:col>3</xdr:col>
                    <xdr:colOff>1628775</xdr:colOff>
                    <xdr:row>20</xdr:row>
                    <xdr:rowOff>219075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xdr:col>
                    <xdr:colOff>0</xdr:colOff>
                    <xdr:row>21</xdr:row>
                    <xdr:rowOff>0</xdr:rowOff>
                  </from>
                  <to>
                    <xdr:col>3</xdr:col>
                    <xdr:colOff>1476375</xdr:colOff>
                    <xdr:row>22</xdr:row>
                    <xdr:rowOff>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xdr:col>
                    <xdr:colOff>0</xdr:colOff>
                    <xdr:row>22</xdr:row>
                    <xdr:rowOff>0</xdr:rowOff>
                  </from>
                  <to>
                    <xdr:col>3</xdr:col>
                    <xdr:colOff>1476375</xdr:colOff>
                    <xdr:row>23</xdr:row>
                    <xdr:rowOff>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1</xdr:col>
                    <xdr:colOff>0</xdr:colOff>
                    <xdr:row>23</xdr:row>
                    <xdr:rowOff>0</xdr:rowOff>
                  </from>
                  <to>
                    <xdr:col>3</xdr:col>
                    <xdr:colOff>1476375</xdr:colOff>
                    <xdr:row>24</xdr:row>
                    <xdr:rowOff>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1</xdr:col>
                    <xdr:colOff>0</xdr:colOff>
                    <xdr:row>24</xdr:row>
                    <xdr:rowOff>0</xdr:rowOff>
                  </from>
                  <to>
                    <xdr:col>3</xdr:col>
                    <xdr:colOff>1476375</xdr:colOff>
                    <xdr:row>25</xdr:row>
                    <xdr:rowOff>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xdr:col>
                    <xdr:colOff>0</xdr:colOff>
                    <xdr:row>25</xdr:row>
                    <xdr:rowOff>0</xdr:rowOff>
                  </from>
                  <to>
                    <xdr:col>3</xdr:col>
                    <xdr:colOff>1476375</xdr:colOff>
                    <xdr:row>26</xdr:row>
                    <xdr:rowOff>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0</xdr:colOff>
                    <xdr:row>26</xdr:row>
                    <xdr:rowOff>0</xdr:rowOff>
                  </from>
                  <to>
                    <xdr:col>3</xdr:col>
                    <xdr:colOff>1476375</xdr:colOff>
                    <xdr:row>27</xdr:row>
                    <xdr:rowOff>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xdr:col>
                    <xdr:colOff>0</xdr:colOff>
                    <xdr:row>27</xdr:row>
                    <xdr:rowOff>0</xdr:rowOff>
                  </from>
                  <to>
                    <xdr:col>3</xdr:col>
                    <xdr:colOff>1476375</xdr:colOff>
                    <xdr:row>28</xdr:row>
                    <xdr:rowOff>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1</xdr:col>
                    <xdr:colOff>0</xdr:colOff>
                    <xdr:row>28</xdr:row>
                    <xdr:rowOff>0</xdr:rowOff>
                  </from>
                  <to>
                    <xdr:col>3</xdr:col>
                    <xdr:colOff>1476375</xdr:colOff>
                    <xdr:row>29</xdr:row>
                    <xdr:rowOff>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1</xdr:col>
                    <xdr:colOff>0</xdr:colOff>
                    <xdr:row>29</xdr:row>
                    <xdr:rowOff>0</xdr:rowOff>
                  </from>
                  <to>
                    <xdr:col>3</xdr:col>
                    <xdr:colOff>1476375</xdr:colOff>
                    <xdr:row>30</xdr:row>
                    <xdr:rowOff>0</xdr:rowOff>
                  </to>
                </anchor>
              </controlPr>
            </control>
          </mc:Choice>
        </mc:AlternateContent>
        <mc:AlternateContent xmlns:mc="http://schemas.openxmlformats.org/markup-compatibility/2006">
          <mc:Choice Requires="x14">
            <control shapeId="1068" r:id="rId19" name="Check Box 44">
              <controlPr locked="0" defaultSize="0" autoFill="0" autoLine="0" autoPict="0">
                <anchor moveWithCells="1">
                  <from>
                    <xdr:col>1</xdr:col>
                    <xdr:colOff>0</xdr:colOff>
                    <xdr:row>30</xdr:row>
                    <xdr:rowOff>0</xdr:rowOff>
                  </from>
                  <to>
                    <xdr:col>3</xdr:col>
                    <xdr:colOff>1476375</xdr:colOff>
                    <xdr:row>31</xdr:row>
                    <xdr:rowOff>0</xdr:rowOff>
                  </to>
                </anchor>
              </controlPr>
            </control>
          </mc:Choice>
        </mc:AlternateContent>
        <mc:AlternateContent xmlns:mc="http://schemas.openxmlformats.org/markup-compatibility/2006">
          <mc:Choice Requires="x14">
            <control shapeId="1071" r:id="rId20" name="Drop Down 47">
              <controlPr defaultSize="0" autoLine="0" autoPict="0">
                <anchor moveWithCells="1">
                  <from>
                    <xdr:col>3</xdr:col>
                    <xdr:colOff>638175</xdr:colOff>
                    <xdr:row>17</xdr:row>
                    <xdr:rowOff>0</xdr:rowOff>
                  </from>
                  <to>
                    <xdr:col>3</xdr:col>
                    <xdr:colOff>2762250</xdr:colOff>
                    <xdr:row>18</xdr:row>
                    <xdr:rowOff>0</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xdr:col>
                    <xdr:colOff>0</xdr:colOff>
                    <xdr:row>17</xdr:row>
                    <xdr:rowOff>0</xdr:rowOff>
                  </from>
                  <to>
                    <xdr:col>3</xdr:col>
                    <xdr:colOff>676275</xdr:colOff>
                    <xdr:row>18</xdr:row>
                    <xdr:rowOff>0</xdr:rowOff>
                  </to>
                </anchor>
              </controlPr>
            </control>
          </mc:Choice>
        </mc:AlternateContent>
        <mc:AlternateContent xmlns:mc="http://schemas.openxmlformats.org/markup-compatibility/2006">
          <mc:Choice Requires="x14">
            <control shapeId="1048" r:id="rId22" name="Hourly">
              <controlPr locked="0" defaultSize="0" autoFill="0" autoLine="0" autoPict="0">
                <anchor moveWithCells="1">
                  <from>
                    <xdr:col>6</xdr:col>
                    <xdr:colOff>9525</xdr:colOff>
                    <xdr:row>4</xdr:row>
                    <xdr:rowOff>238125</xdr:rowOff>
                  </from>
                  <to>
                    <xdr:col>8</xdr:col>
                    <xdr:colOff>0</xdr:colOff>
                    <xdr:row>6</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1:T21"/>
  <sheetViews>
    <sheetView tabSelected="1" showWhiteSpace="0" topLeftCell="A14" zoomScale="115" zoomScaleNormal="115" zoomScalePageLayoutView="125" workbookViewId="0">
      <selection activeCell="U22" sqref="U22"/>
    </sheetView>
  </sheetViews>
  <sheetFormatPr defaultColWidth="8.85546875" defaultRowHeight="15"/>
  <cols>
    <col min="1" max="1" width="6" style="1" customWidth="1"/>
    <col min="2" max="2" width="2" style="1" customWidth="1"/>
    <col min="3" max="3" width="1.42578125" style="1" customWidth="1"/>
    <col min="4" max="4" width="4.28515625" style="1" customWidth="1"/>
    <col min="5" max="5" width="2.85546875" style="1" customWidth="1"/>
    <col min="6" max="6" width="16.7109375" style="1" customWidth="1"/>
    <col min="7" max="7" width="11.140625" style="1" customWidth="1"/>
    <col min="8" max="8" width="11" style="1" customWidth="1"/>
    <col min="9" max="9" width="4.85546875" style="1" customWidth="1"/>
    <col min="10" max="10" width="11.140625" style="1" customWidth="1"/>
    <col min="11" max="11" width="23.42578125" style="1" customWidth="1"/>
    <col min="12" max="12" width="6" style="1" customWidth="1"/>
    <col min="13" max="13" width="3" style="1" customWidth="1"/>
    <col min="14" max="14" width="8.85546875" style="1" hidden="1" customWidth="1"/>
    <col min="15" max="15" width="31.85546875" style="1" hidden="1" customWidth="1"/>
    <col min="16" max="16" width="17.7109375" style="1" hidden="1" customWidth="1"/>
    <col min="17" max="17" width="9.85546875" style="1" hidden="1" customWidth="1"/>
    <col min="18" max="18" width="6.42578125" style="1" hidden="1" customWidth="1"/>
    <col min="19" max="20" width="8.85546875" style="1" hidden="1" customWidth="1"/>
    <col min="21" max="16384" width="8.85546875" style="1"/>
  </cols>
  <sheetData>
    <row r="1" spans="2:19" ht="36" customHeight="1"/>
    <row r="2" spans="2:19" ht="83.1" customHeight="1"/>
    <row r="3" spans="2:19" ht="36" customHeight="1">
      <c r="B3" s="30"/>
      <c r="C3" s="30"/>
      <c r="D3" s="86" t="s">
        <v>33</v>
      </c>
      <c r="E3" s="86"/>
      <c r="F3" s="86"/>
      <c r="G3" s="86"/>
      <c r="H3" s="86"/>
      <c r="I3" s="86"/>
      <c r="J3" s="86"/>
      <c r="K3" s="86"/>
    </row>
    <row r="4" spans="2:19" ht="21.95" customHeight="1">
      <c r="B4" s="90" t="s">
        <v>11</v>
      </c>
      <c r="C4" s="91"/>
      <c r="D4" s="91"/>
      <c r="E4" s="96">
        <f>'Employment Cost Calculator'!D5</f>
        <v>0</v>
      </c>
      <c r="F4" s="96"/>
      <c r="G4" s="96"/>
      <c r="H4" s="96"/>
      <c r="I4" s="96"/>
      <c r="J4" s="96"/>
      <c r="K4" s="97"/>
    </row>
    <row r="5" spans="2:19" ht="21.95" customHeight="1">
      <c r="B5" s="90" t="s">
        <v>12</v>
      </c>
      <c r="C5" s="91"/>
      <c r="D5" s="91"/>
      <c r="E5" s="96">
        <f>'Employment Cost Calculator'!D6</f>
        <v>0</v>
      </c>
      <c r="F5" s="96"/>
      <c r="G5" s="96"/>
      <c r="H5" s="96"/>
      <c r="I5" s="96"/>
      <c r="J5" s="96"/>
      <c r="K5" s="97"/>
    </row>
    <row r="6" spans="2:19" ht="21.95" customHeight="1">
      <c r="B6" s="90" t="s">
        <v>34</v>
      </c>
      <c r="C6" s="91"/>
      <c r="D6" s="91"/>
      <c r="E6" s="96" t="str">
        <f>'Employment Cost Calculator'!D7</f>
        <v>Please enter hours/week</v>
      </c>
      <c r="F6" s="96"/>
      <c r="G6" s="96"/>
      <c r="H6" s="96"/>
      <c r="I6" s="96"/>
      <c r="J6" s="96"/>
      <c r="K6" s="97"/>
    </row>
    <row r="7" spans="2:19" ht="11.1" customHeight="1">
      <c r="J7" s="88"/>
      <c r="K7" s="88"/>
    </row>
    <row r="8" spans="2:19">
      <c r="B8" s="85" t="s">
        <v>37</v>
      </c>
      <c r="C8" s="85"/>
      <c r="D8" s="85"/>
      <c r="E8" s="85"/>
      <c r="F8" s="85"/>
      <c r="G8" s="85"/>
      <c r="H8" s="31">
        <f>'Employment Cost Calculator'!E13</f>
        <v>0</v>
      </c>
      <c r="I8" s="89" t="s">
        <v>49</v>
      </c>
      <c r="J8" s="89"/>
      <c r="K8" s="89"/>
      <c r="P8" s="1" t="s">
        <v>2</v>
      </c>
      <c r="Q8" s="1" t="s">
        <v>13</v>
      </c>
      <c r="R8" s="1" t="s">
        <v>3</v>
      </c>
      <c r="S8" s="1" t="s">
        <v>2</v>
      </c>
    </row>
    <row r="9" spans="2:19">
      <c r="B9" s="95">
        <f>'Employment Cost Calculator'!F32</f>
        <v>0</v>
      </c>
      <c r="C9" s="95"/>
      <c r="D9" s="95"/>
      <c r="E9" s="95"/>
      <c r="F9" s="1" t="s">
        <v>38</v>
      </c>
      <c r="I9" s="27"/>
      <c r="J9" s="27"/>
      <c r="K9" s="27"/>
      <c r="P9" s="27" t="s">
        <v>30</v>
      </c>
      <c r="Q9" s="1">
        <v>1</v>
      </c>
      <c r="R9" s="1" t="s">
        <v>31</v>
      </c>
    </row>
    <row r="10" spans="2:19">
      <c r="B10" s="92" t="s">
        <v>47</v>
      </c>
      <c r="C10" s="92"/>
      <c r="D10" s="92"/>
      <c r="E10" s="92"/>
      <c r="F10" s="92"/>
      <c r="G10" s="92"/>
      <c r="H10" s="92"/>
      <c r="I10" s="92"/>
      <c r="J10" s="92"/>
      <c r="K10" s="92"/>
      <c r="O10" s="1" t="s">
        <v>14</v>
      </c>
      <c r="P10" s="1" t="s">
        <v>14</v>
      </c>
      <c r="Q10" s="1">
        <v>2</v>
      </c>
      <c r="R10" s="3">
        <v>0.05</v>
      </c>
      <c r="S10" s="1" t="s">
        <v>4</v>
      </c>
    </row>
    <row r="11" spans="2:19">
      <c r="B11" s="85" t="s">
        <v>48</v>
      </c>
      <c r="C11" s="85"/>
      <c r="D11" s="85"/>
      <c r="E11" s="85"/>
      <c r="F11" s="85"/>
      <c r="G11" s="85"/>
      <c r="H11" s="85"/>
      <c r="I11" s="85"/>
      <c r="J11" s="85"/>
      <c r="K11" s="85"/>
      <c r="O11" s="1" t="s">
        <v>15</v>
      </c>
      <c r="P11" s="1" t="s">
        <v>15</v>
      </c>
      <c r="Q11" s="1">
        <v>3</v>
      </c>
      <c r="R11" s="3">
        <v>0.09</v>
      </c>
      <c r="S11" s="1" t="s">
        <v>5</v>
      </c>
    </row>
    <row r="12" spans="2:19" ht="6.95" customHeight="1">
      <c r="B12" s="2"/>
      <c r="C12" s="2"/>
      <c r="D12" s="2"/>
      <c r="E12" s="13"/>
      <c r="F12" s="13"/>
      <c r="G12" s="13"/>
      <c r="H12" s="32"/>
      <c r="I12" s="27"/>
      <c r="J12" s="27"/>
      <c r="K12" s="27"/>
      <c r="O12" s="1" t="s">
        <v>19</v>
      </c>
      <c r="P12" s="1" t="s">
        <v>27</v>
      </c>
      <c r="Q12" s="1">
        <v>4</v>
      </c>
      <c r="R12" s="3">
        <v>1.7999999999999999E-2</v>
      </c>
      <c r="S12" s="1" t="s">
        <v>6</v>
      </c>
    </row>
    <row r="13" spans="2:19">
      <c r="B13" s="94" t="s">
        <v>39</v>
      </c>
      <c r="C13" s="94"/>
      <c r="D13" s="94"/>
      <c r="E13" s="94"/>
      <c r="F13" s="94"/>
      <c r="G13" s="94"/>
      <c r="H13" s="33">
        <f>'Employment Cost Calculator'!F34</f>
        <v>0</v>
      </c>
      <c r="I13" s="89" t="s">
        <v>40</v>
      </c>
      <c r="J13" s="89"/>
      <c r="K13" s="89"/>
      <c r="O13" s="1" t="s">
        <v>17</v>
      </c>
      <c r="P13" s="1" t="s">
        <v>25</v>
      </c>
      <c r="Q13" s="1">
        <v>5</v>
      </c>
      <c r="R13" s="3">
        <v>0.09</v>
      </c>
      <c r="S13" s="1" t="s">
        <v>10</v>
      </c>
    </row>
    <row r="14" spans="2:19" ht="9" customHeight="1">
      <c r="B14" s="4"/>
      <c r="C14" s="4"/>
      <c r="F14" s="29"/>
      <c r="G14" s="29"/>
      <c r="H14" s="34"/>
      <c r="I14" s="34"/>
      <c r="J14" s="35"/>
      <c r="K14" s="35"/>
      <c r="O14" s="1" t="s">
        <v>20</v>
      </c>
      <c r="P14" s="1" t="s">
        <v>23</v>
      </c>
      <c r="Q14" s="1">
        <v>7</v>
      </c>
      <c r="R14" s="3">
        <v>0.09</v>
      </c>
      <c r="S14" s="1" t="s">
        <v>9</v>
      </c>
    </row>
    <row r="15" spans="2:19" ht="17.100000000000001" customHeight="1">
      <c r="B15" s="2" t="s">
        <v>41</v>
      </c>
      <c r="C15" s="93"/>
      <c r="D15" s="87"/>
      <c r="E15" s="87"/>
      <c r="F15" s="87"/>
      <c r="G15" s="87"/>
      <c r="H15" s="12" t="s">
        <v>12</v>
      </c>
      <c r="I15" s="87" t="s">
        <v>45</v>
      </c>
      <c r="J15" s="87"/>
      <c r="K15" s="87"/>
      <c r="O15" s="1" t="s">
        <v>16</v>
      </c>
      <c r="P15" s="1" t="s">
        <v>22</v>
      </c>
      <c r="Q15" s="1">
        <v>8</v>
      </c>
      <c r="R15" s="3">
        <v>0.09</v>
      </c>
      <c r="S15" s="1" t="s">
        <v>8</v>
      </c>
    </row>
    <row r="16" spans="2:19" ht="21.95" customHeight="1">
      <c r="B16" s="85" t="s">
        <v>46</v>
      </c>
      <c r="C16" s="85"/>
      <c r="D16" s="85"/>
      <c r="E16" s="85"/>
      <c r="F16" s="85"/>
      <c r="G16" s="102">
        <f>E4</f>
        <v>0</v>
      </c>
      <c r="H16" s="102"/>
      <c r="I16" s="102"/>
      <c r="J16" s="102"/>
      <c r="K16" s="102"/>
      <c r="M16" s="6"/>
    </row>
    <row r="17" spans="2:13" ht="267" customHeight="1">
      <c r="B17" s="99" t="s">
        <v>69</v>
      </c>
      <c r="C17" s="100"/>
      <c r="D17" s="100"/>
      <c r="E17" s="100"/>
      <c r="F17" s="100"/>
      <c r="G17" s="100"/>
      <c r="H17" s="100"/>
      <c r="I17" s="100"/>
      <c r="J17" s="100"/>
      <c r="K17" s="100"/>
      <c r="L17" s="7"/>
      <c r="M17" s="7"/>
    </row>
    <row r="18" spans="2:13" ht="32.1" customHeight="1">
      <c r="B18" s="98" t="s">
        <v>42</v>
      </c>
      <c r="C18" s="98"/>
      <c r="D18" s="98"/>
      <c r="E18" s="98"/>
      <c r="F18" s="98"/>
      <c r="G18" s="98"/>
      <c r="H18" s="101"/>
      <c r="I18" s="101"/>
      <c r="J18" s="101"/>
      <c r="K18" s="101"/>
    </row>
    <row r="19" spans="2:13" ht="11.1" customHeight="1">
      <c r="B19" s="36"/>
      <c r="C19" s="36"/>
      <c r="D19" s="37"/>
      <c r="E19" s="37"/>
      <c r="F19" s="36"/>
      <c r="G19" s="36"/>
      <c r="H19" s="34"/>
      <c r="I19" s="34"/>
      <c r="J19" s="35"/>
      <c r="K19" s="27"/>
    </row>
    <row r="20" spans="2:13" ht="30.95" customHeight="1">
      <c r="B20" s="98" t="s">
        <v>43</v>
      </c>
      <c r="C20" s="98"/>
      <c r="D20" s="98"/>
      <c r="E20" s="98"/>
      <c r="F20" s="103"/>
      <c r="G20" s="103"/>
      <c r="H20" s="103"/>
      <c r="I20" s="103"/>
      <c r="J20" s="38" t="s">
        <v>44</v>
      </c>
      <c r="K20" s="45">
        <f ca="1">TODAY()</f>
        <v>46036</v>
      </c>
    </row>
    <row r="21" spans="2:13" ht="6.95" customHeight="1"/>
  </sheetData>
  <sheetProtection algorithmName="SHA-512" hashValue="wKd6izJ0jkmExTOGNtBeZlInL5nknRbCri1QfGHnaCMd2w/Uq5GugRB/hGs2O09BSGQAtv0z0LAKxoTEiOw1Kw==" saltValue="ehBo8SVwL9dJqLblG3SY+w==" spinCount="100000" sheet="1" objects="1" scenarios="1"/>
  <mergeCells count="24">
    <mergeCell ref="I13:K13"/>
    <mergeCell ref="B20:E20"/>
    <mergeCell ref="F20:I20"/>
    <mergeCell ref="B16:F16"/>
    <mergeCell ref="B17:K17"/>
    <mergeCell ref="H18:K18"/>
    <mergeCell ref="G16:K16"/>
    <mergeCell ref="B18:G18"/>
    <mergeCell ref="B8:G8"/>
    <mergeCell ref="D3:K3"/>
    <mergeCell ref="I15:K15"/>
    <mergeCell ref="J7:K7"/>
    <mergeCell ref="I8:K8"/>
    <mergeCell ref="B11:K11"/>
    <mergeCell ref="B4:D4"/>
    <mergeCell ref="B5:D5"/>
    <mergeCell ref="B6:D6"/>
    <mergeCell ref="B10:K10"/>
    <mergeCell ref="C15:G15"/>
    <mergeCell ref="B13:G13"/>
    <mergeCell ref="B9:E9"/>
    <mergeCell ref="E4:K4"/>
    <mergeCell ref="E5:K5"/>
    <mergeCell ref="E6:K6"/>
  </mergeCells>
  <phoneticPr fontId="6" type="noConversion"/>
  <pageMargins left="0.5" right="0.5" top="0.5" bottom="0.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Employment Cost Calculator</vt:lpstr>
      <vt:lpstr>New LFE Position Commitment</vt:lpstr>
      <vt:lpstr>'Employment Cost Calculator'!Print_Area</vt:lpstr>
      <vt:lpstr>'New LFE Position Commitment'!Print_Area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Then</dc:creator>
  <cp:lastModifiedBy>Melida Gaviria</cp:lastModifiedBy>
  <cp:lastPrinted>2017-11-01T13:04:28Z</cp:lastPrinted>
  <dcterms:created xsi:type="dcterms:W3CDTF">2012-04-09T18:30:31Z</dcterms:created>
  <dcterms:modified xsi:type="dcterms:W3CDTF">2026-01-14T23:43:07Z</dcterms:modified>
</cp:coreProperties>
</file>